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Hlavička" sheetId="1" r:id="rId1"/>
    <sheet name="Množstvá KO rok..." sheetId="2" r:id="rId2"/>
    <sheet name="Mzložky" sheetId="3" r:id="rId3"/>
    <sheet name="Výpočet vytriedenia v %" sheetId="4" r:id="rId4"/>
  </sheets>
  <definedNames>
    <definedName name="_xlnm.Print_Area" localSheetId="0">'Hlavička'!$B$1:$G$32</definedName>
    <definedName name="_xlnm.Print_Area" localSheetId="1">'Množstvá KO rok...'!$A$1:$E$57</definedName>
    <definedName name="_xlnm.Print_Area" localSheetId="2">'Mzložky'!$A$1:$E$29</definedName>
    <definedName name="_xlnm.Print_Area" localSheetId="3">'Výpočet vytriedenia v %'!$A$1:$M$15</definedName>
    <definedName name="_xlnm.Print_Area_1">'Hlavička'!$B$1:$G$32</definedName>
    <definedName name="_xlnm.Print_Area_2">'Množstvá KO rok...'!$A$1:$E$57</definedName>
    <definedName name="_xlnm.Print_Area_3">'Mzložky'!$A$1:$E$29</definedName>
    <definedName name="_xlnm.Print_Area_4">'Výpočet vytriedenia v %'!$A$1:$M$15</definedName>
  </definedNames>
  <calcPr fullCalcOnLoad="1"/>
</workbook>
</file>

<file path=xl/sharedStrings.xml><?xml version="1.0" encoding="utf-8"?>
<sst xmlns="http://schemas.openxmlformats.org/spreadsheetml/2006/main" count="208" uniqueCount="153">
  <si>
    <t>Názov obce: Kamenné Kosihy</t>
  </si>
  <si>
    <t>Zastúpená: Ing. Ladislav Pixiades</t>
  </si>
  <si>
    <t>Adresa: Kamenné Kosihy č. 3, 991 27 Kamenné Kosihy</t>
  </si>
  <si>
    <t>IČO: 00319368</t>
  </si>
  <si>
    <t>Tel. číslo:</t>
  </si>
  <si>
    <t>Email: obec@kamennekosihy.sk</t>
  </si>
  <si>
    <t>Vyplnil: Ing. Pixiades</t>
  </si>
  <si>
    <t>Úroveň vytriedenia komunálneho odpadu za rok 2019:</t>
  </si>
  <si>
    <r>
      <t>Sadzba poplatku pre rok 2020 za uloženie zmesového komunálneho odpadu (20 03 01) a objemného odpadu (20 03 07) na skládku odpadov v euro.t</t>
    </r>
    <r>
      <rPr>
        <vertAlign val="superscript"/>
        <sz val="14"/>
        <color indexed="8"/>
        <rFont val="Calibri"/>
        <family val="2"/>
      </rPr>
      <t>-1</t>
    </r>
  </si>
  <si>
    <t>(platná od 29.2.2020 do 28.2.2021)</t>
  </si>
  <si>
    <t>V Kamenných Kosihách</t>
  </si>
  <si>
    <t>Dňa 20.2.2020</t>
  </si>
  <si>
    <t>........................</t>
  </si>
  <si>
    <t>podpis a razítko</t>
  </si>
  <si>
    <t>Kód odpadu</t>
  </si>
  <si>
    <t>Názov odpadu</t>
  </si>
  <si>
    <t>Mko</t>
  </si>
  <si>
    <r>
      <t>Zadaj množstvo vyzbieranej zložky KO za predchádzajúci rok v</t>
    </r>
    <r>
      <rPr>
        <b/>
        <i/>
        <sz val="14"/>
        <color indexed="8"/>
        <rFont val="Calibri"/>
        <family val="2"/>
      </rPr>
      <t xml:space="preserve"> t</t>
    </r>
  </si>
  <si>
    <r>
      <t xml:space="preserve">Množstvo vyzbieranej zložky KO za predchádzajúci rok v </t>
    </r>
    <r>
      <rPr>
        <b/>
        <i/>
        <sz val="14"/>
        <color indexed="8"/>
        <rFont val="Calibri"/>
        <family val="2"/>
      </rPr>
      <t>kg</t>
    </r>
  </si>
  <si>
    <t>20 01 01</t>
  </si>
  <si>
    <t>papier a lepenka</t>
  </si>
  <si>
    <t>Vyplň len šedé políčka (v tonách!)</t>
  </si>
  <si>
    <t>20 01 02</t>
  </si>
  <si>
    <t>sklo</t>
  </si>
  <si>
    <t>20 01 03</t>
  </si>
  <si>
    <t>viacvrstvové kombinované materiály na báze lepenky (kompozity na báze lepenky)</t>
  </si>
  <si>
    <t>20 01 04</t>
  </si>
  <si>
    <t>obaly z kovu</t>
  </si>
  <si>
    <t>20 01 05</t>
  </si>
  <si>
    <t>obaly obsahujúce zvyšky nebezpečných látok alebo kontaminované nebezpečnými látkami vrátane prázdnych tlakových nádob</t>
  </si>
  <si>
    <t>20 01 08</t>
  </si>
  <si>
    <t>biologicky rozložiteľný kuchynský a reštauračný odpad</t>
  </si>
  <si>
    <t>20 01 10</t>
  </si>
  <si>
    <t>šatstvo</t>
  </si>
  <si>
    <t>20 01 11</t>
  </si>
  <si>
    <t>textílie</t>
  </si>
  <si>
    <t>20 01 13</t>
  </si>
  <si>
    <t>rozpúšťadlá</t>
  </si>
  <si>
    <t>20 01 14</t>
  </si>
  <si>
    <t>kyseliny</t>
  </si>
  <si>
    <t>20 01 15</t>
  </si>
  <si>
    <t>zásady</t>
  </si>
  <si>
    <t>20 01 17</t>
  </si>
  <si>
    <t>fotochemické látky</t>
  </si>
  <si>
    <t>20 01 19</t>
  </si>
  <si>
    <t>pesticídy</t>
  </si>
  <si>
    <t>20 01 21</t>
  </si>
  <si>
    <t>žiarivky a iný odpad obsahujúci ortuť</t>
  </si>
  <si>
    <t>20 01 23</t>
  </si>
  <si>
    <t>vyradené zariadenia obsahujúce chlórfluórované uhľovodíky</t>
  </si>
  <si>
    <t>20 01 25</t>
  </si>
  <si>
    <t>jedlé oleje a tuky</t>
  </si>
  <si>
    <t>20 01 26</t>
  </si>
  <si>
    <t>oleje a tuky iné ako uvedené v 20 01 25</t>
  </si>
  <si>
    <t>20 01 27</t>
  </si>
  <si>
    <t>farby, tlačiarenské farby, lepidlá a živice obsahujúce nebezpečné látky</t>
  </si>
  <si>
    <t>20 01 28</t>
  </si>
  <si>
    <t>farby, tlačiarenské farby, lepidlá a živice iné ako uvedené v 20 01 27</t>
  </si>
  <si>
    <t>20 01 29</t>
  </si>
  <si>
    <t>detergenty obsahujúce nebezpečné látky</t>
  </si>
  <si>
    <t>20 01 30</t>
  </si>
  <si>
    <t>detergenty iné ako uvedené v 20 01 29</t>
  </si>
  <si>
    <t>20 01 31</t>
  </si>
  <si>
    <t>cytotoxické a cytostatické liečivá</t>
  </si>
  <si>
    <t>20 01 32</t>
  </si>
  <si>
    <t>liečivá iné ako uvedené v 20 01 31</t>
  </si>
  <si>
    <t>20 01 33</t>
  </si>
  <si>
    <t>batérie a akumulátory uvedené v 16 06 01, 16 06 02, alebo 16 06 03 a netriedené batérie a akumulátory obsahujúce tieto batérie</t>
  </si>
  <si>
    <t>20 01 34</t>
  </si>
  <si>
    <t>batérie a akumulátory iné ako uvedené v 20 01 33</t>
  </si>
  <si>
    <t>20 01 35</t>
  </si>
  <si>
    <r>
      <t>vyradené elektrické a elektronické zariadenia iné ako uvedené v 20 01 21 a 20 01 23, obsahujúce nebezpečné časti </t>
    </r>
    <r>
      <rPr>
        <vertAlign val="superscript"/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)</t>
    </r>
  </si>
  <si>
    <t>20 01 36</t>
  </si>
  <si>
    <t>vyradené elektrické a elektronické zariadenia iné ako uvedené v 20 01 21, 20 01 23 a 20 01 35</t>
  </si>
  <si>
    <t>20 01 37</t>
  </si>
  <si>
    <t>drevo obsahujúce nebezpečné látky</t>
  </si>
  <si>
    <t>20 01 38</t>
  </si>
  <si>
    <t>drevo iné ako uvedené v 20 01 37</t>
  </si>
  <si>
    <t>20 01 39</t>
  </si>
  <si>
    <t>plasty</t>
  </si>
  <si>
    <t>20 01 40</t>
  </si>
  <si>
    <t>kovy</t>
  </si>
  <si>
    <t>20 01 40 01</t>
  </si>
  <si>
    <t>meď, bronz, mosadz</t>
  </si>
  <si>
    <t>20 01 40 02</t>
  </si>
  <si>
    <t>hliník</t>
  </si>
  <si>
    <t>20 01 40 03</t>
  </si>
  <si>
    <t>olovo</t>
  </si>
  <si>
    <t>20 01 40 04</t>
  </si>
  <si>
    <t>zinok</t>
  </si>
  <si>
    <t>20 01 40 05</t>
  </si>
  <si>
    <t>železo a oceľ</t>
  </si>
  <si>
    <t>20 01 40 06</t>
  </si>
  <si>
    <t>cín</t>
  </si>
  <si>
    <t>20 01 40 07</t>
  </si>
  <si>
    <t>zmiešané kovy</t>
  </si>
  <si>
    <t>20 01 41</t>
  </si>
  <si>
    <t>odpady z vymetania komínov</t>
  </si>
  <si>
    <t>20 01 99</t>
  </si>
  <si>
    <t>odpady inak nešpecifikované</t>
  </si>
  <si>
    <t>20 02</t>
  </si>
  <si>
    <t>ODPADY ZO ZÁHRAD A Z PARKOV VRÁTANE ODPADU Z CINTORÍNOV</t>
  </si>
  <si>
    <t>20 02 01</t>
  </si>
  <si>
    <t>biologicky rozložiteľný odpad</t>
  </si>
  <si>
    <t>20 02 02</t>
  </si>
  <si>
    <t>zemina a kamenivo</t>
  </si>
  <si>
    <t>20 02 03</t>
  </si>
  <si>
    <t>iné biologicky nerozložiteľné odpady</t>
  </si>
  <si>
    <t>20 03</t>
  </si>
  <si>
    <t>INÉ KOMUNÁLNE ODPADY</t>
  </si>
  <si>
    <t>20 03 01</t>
  </si>
  <si>
    <t>zmesový komunálny odpad</t>
  </si>
  <si>
    <t>20 03 02</t>
  </si>
  <si>
    <t>odpad z trhovísk</t>
  </si>
  <si>
    <t>20 03 03</t>
  </si>
  <si>
    <t>odpad z čistenia ulíc</t>
  </si>
  <si>
    <t>20 03 04</t>
  </si>
  <si>
    <t>kal zo septikov</t>
  </si>
  <si>
    <t>20 03 06</t>
  </si>
  <si>
    <t>odpad z čistenia kanalizácie</t>
  </si>
  <si>
    <t>20 03 07</t>
  </si>
  <si>
    <t>objemný odpad</t>
  </si>
  <si>
    <t>20 03 08</t>
  </si>
  <si>
    <t>drobný stavebný odpad</t>
  </si>
  <si>
    <t>20 03 99</t>
  </si>
  <si>
    <t>komunálne odpady inak nešpecifikované</t>
  </si>
  <si>
    <t>CELKOM</t>
  </si>
  <si>
    <t>Mzložka 1 až Mzložka 25</t>
  </si>
  <si>
    <t>Nič neprepisovať, kopíruje samo!</t>
  </si>
  <si>
    <t>viacvrstvové kombinované materiály na báze lepenky  (kompozity na báze lepenky)</t>
  </si>
  <si>
    <t xml:space="preserve">batérie a akumulátory iné ako uvedené v 20 01 33 </t>
  </si>
  <si>
    <r>
      <t xml:space="preserve">vyradené elektrické a elektronické zariadenia iné ako uvedené v 20 01 21 a 20 01 23, obsahujúce nebezpečné časti </t>
    </r>
    <r>
      <rPr>
        <vertAlign val="superscript"/>
        <sz val="14"/>
        <color indexed="8"/>
        <rFont val="Calibri"/>
        <family val="2"/>
      </rPr>
      <t>*)</t>
    </r>
  </si>
  <si>
    <t>vyradené elektrické a elektronické zariadenia iné ako uvedené v 20 01 21, 20 01 23 a 20 01 35</t>
  </si>
  <si>
    <t>Nič neprepisovať, počíta samo!</t>
  </si>
  <si>
    <t>=</t>
  </si>
  <si>
    <t>kg</t>
  </si>
  <si>
    <t>Poplatok pre rok 2020 v €/t za zmesový komunálny odpad a veľkoobjemový odpad platný od 29.2.2020 do 28.2.2021</t>
  </si>
  <si>
    <t>Príloha č. 1 k nariadeniu vlády č. 330/2018 Z.z.</t>
  </si>
  <si>
    <r>
      <t>Položky a sadzby za uloženie zmesového komunálneho odpadu (20 03 01) a objemného odpadu (20 03 07) na skládku odpadov v euro.t</t>
    </r>
    <r>
      <rPr>
        <vertAlign val="superscript"/>
        <sz val="12"/>
        <color indexed="8"/>
        <rFont val="Calibri"/>
        <family val="2"/>
      </rPr>
      <t>-1</t>
    </r>
  </si>
  <si>
    <t>Tabuľka č. 1</t>
  </si>
  <si>
    <t>Položka</t>
  </si>
  <si>
    <t>Úroveň vytriedenia komunálneho odpadu x v%</t>
  </si>
  <si>
    <r>
      <t>Sadzba za príslušný rok v € . t</t>
    </r>
    <r>
      <rPr>
        <vertAlign val="superscript"/>
        <sz val="12"/>
        <color indexed="63"/>
        <rFont val="Arial"/>
        <family val="2"/>
      </rPr>
      <t>-1</t>
    </r>
  </si>
  <si>
    <t>Úroveň vytriedenia komunálneho odpadu</t>
  </si>
  <si>
    <t>Sadzba</t>
  </si>
  <si>
    <t>2021 a nasl. roky</t>
  </si>
  <si>
    <r>
      <t>≤</t>
    </r>
    <r>
      <rPr>
        <sz val="12"/>
        <color indexed="63"/>
        <rFont val="Arial"/>
        <family val="2"/>
      </rPr>
      <t>10</t>
    </r>
  </si>
  <si>
    <t>10 &lt; x ≤ 20</t>
  </si>
  <si>
    <t>20 &lt; x ≤ 30</t>
  </si>
  <si>
    <t>30 &lt; x ≤ 40</t>
  </si>
  <si>
    <t>40 &lt; x ≤ 50</t>
  </si>
  <si>
    <t>50 &lt; x ≤ 60</t>
  </si>
  <si>
    <t>x &gt; 60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</si>
</sst>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@"/>
    <numFmt numFmtId="167" formatCode="0.00%"/>
    <numFmt numFmtId="168" formatCode="#,##0.00&quot; €&quot;"/>
    <numFmt numFmtId="169" formatCode="#,##0.00000"/>
    <numFmt numFmtId="170" formatCode="#,##0"/>
    <numFmt numFmtId="171" formatCode="0.000000"/>
    <numFmt numFmtId="172" formatCode="#,##0.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4"/>
      <name val="Calibri"/>
      <family val="2"/>
    </font>
    <font>
      <b/>
      <sz val="22"/>
      <color indexed="10"/>
      <name val="Calibri"/>
      <family val="2"/>
    </font>
    <font>
      <b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63"/>
      <name val="Arial"/>
      <family val="2"/>
    </font>
    <font>
      <vertAlign val="superscript"/>
      <sz val="12"/>
      <color indexed="63"/>
      <name val="Arial"/>
      <family val="2"/>
    </font>
    <font>
      <sz val="12"/>
      <color indexed="63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2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Border="1">
      <alignment/>
      <protection/>
    </xf>
    <xf numFmtId="164" fontId="3" fillId="0" borderId="0" xfId="20" applyFont="1" applyBorder="1">
      <alignment/>
      <protection/>
    </xf>
    <xf numFmtId="166" fontId="3" fillId="0" borderId="0" xfId="20" applyNumberFormat="1" applyFont="1" applyFill="1" applyBorder="1" applyAlignment="1">
      <alignment horizontal="left" vertical="center"/>
      <protection/>
    </xf>
    <xf numFmtId="164" fontId="4" fillId="0" borderId="0" xfId="20" applyFont="1" applyBorder="1">
      <alignment/>
      <protection/>
    </xf>
    <xf numFmtId="166" fontId="4" fillId="0" borderId="0" xfId="20" applyNumberFormat="1" applyFont="1" applyFill="1" applyBorder="1" applyAlignment="1">
      <alignment horizontal="left" vertical="center"/>
      <protection/>
    </xf>
    <xf numFmtId="164" fontId="4" fillId="0" borderId="0" xfId="20" applyFont="1" applyFill="1" applyBorder="1">
      <alignment/>
      <protection/>
    </xf>
    <xf numFmtId="167" fontId="4" fillId="0" borderId="0" xfId="20" applyNumberFormat="1" applyFont="1" applyBorder="1">
      <alignment/>
      <protection/>
    </xf>
    <xf numFmtId="164" fontId="4" fillId="0" borderId="0" xfId="20" applyFont="1" applyFill="1" applyBorder="1" applyAlignment="1">
      <alignment wrapText="1"/>
      <protection/>
    </xf>
    <xf numFmtId="168" fontId="4" fillId="0" borderId="0" xfId="20" applyNumberFormat="1" applyFont="1" applyBorder="1">
      <alignment/>
      <protection/>
    </xf>
    <xf numFmtId="164" fontId="4" fillId="0" borderId="0" xfId="20" applyFont="1" applyFill="1" applyBorder="1" applyAlignment="1">
      <alignment horizontal="left"/>
      <protection/>
    </xf>
    <xf numFmtId="164" fontId="4" fillId="0" borderId="0" xfId="20" applyFont="1" applyAlignment="1" applyProtection="1">
      <alignment/>
      <protection/>
    </xf>
    <xf numFmtId="166" fontId="4" fillId="0" borderId="0" xfId="20" applyNumberFormat="1" applyFont="1" applyProtection="1">
      <alignment/>
      <protection/>
    </xf>
    <xf numFmtId="166" fontId="4" fillId="0" borderId="0" xfId="20" applyNumberFormat="1" applyFont="1" applyAlignment="1" applyProtection="1">
      <alignment/>
      <protection/>
    </xf>
    <xf numFmtId="164" fontId="3" fillId="0" borderId="1" xfId="20" applyFont="1" applyBorder="1" applyAlignment="1" applyProtection="1">
      <alignment horizontal="center" vertical="center" wrapText="1"/>
      <protection/>
    </xf>
    <xf numFmtId="164" fontId="6" fillId="0" borderId="1" xfId="20" applyFont="1" applyBorder="1" applyAlignment="1" applyProtection="1">
      <alignment horizontal="center" vertical="center" textRotation="180"/>
      <protection/>
    </xf>
    <xf numFmtId="164" fontId="3" fillId="0" borderId="2" xfId="20" applyFont="1" applyBorder="1" applyAlignment="1" applyProtection="1">
      <alignment horizontal="center" vertical="center" wrapText="1"/>
      <protection/>
    </xf>
    <xf numFmtId="164" fontId="4" fillId="0" borderId="1" xfId="20" applyFont="1" applyBorder="1" applyAlignment="1" applyProtection="1">
      <alignment horizontal="justify" vertical="center"/>
      <protection/>
    </xf>
    <xf numFmtId="169" fontId="4" fillId="2" borderId="3" xfId="20" applyNumberFormat="1" applyFont="1" applyFill="1" applyBorder="1" applyAlignment="1" applyProtection="1">
      <alignment horizontal="center"/>
      <protection locked="0"/>
    </xf>
    <xf numFmtId="170" fontId="4" fillId="0" borderId="4" xfId="20" applyNumberFormat="1" applyFont="1" applyBorder="1" applyAlignment="1" applyProtection="1">
      <alignment horizontal="center"/>
      <protection/>
    </xf>
    <xf numFmtId="171" fontId="8" fillId="2" borderId="5" xfId="20" applyNumberFormat="1" applyFont="1" applyFill="1" applyBorder="1" applyAlignment="1" applyProtection="1">
      <alignment horizontal="center" vertical="center"/>
      <protection/>
    </xf>
    <xf numFmtId="169" fontId="4" fillId="2" borderId="6" xfId="20" applyNumberFormat="1" applyFont="1" applyFill="1" applyBorder="1" applyAlignment="1" applyProtection="1">
      <alignment horizontal="center"/>
      <protection locked="0"/>
    </xf>
    <xf numFmtId="164" fontId="4" fillId="0" borderId="0" xfId="20" applyFont="1" applyFill="1" applyBorder="1" applyAlignment="1" applyProtection="1">
      <alignment/>
      <protection/>
    </xf>
    <xf numFmtId="164" fontId="3" fillId="0" borderId="0" xfId="20" applyFont="1" applyFill="1" applyBorder="1" applyAlignment="1" applyProtection="1">
      <alignment/>
      <protection/>
    </xf>
    <xf numFmtId="167" fontId="4" fillId="0" borderId="0" xfId="20" applyNumberFormat="1" applyFont="1" applyFill="1" applyBorder="1" applyAlignment="1" applyProtection="1">
      <alignment/>
      <protection/>
    </xf>
    <xf numFmtId="171" fontId="4" fillId="0" borderId="0" xfId="20" applyNumberFormat="1" applyFont="1" applyAlignment="1" applyProtection="1">
      <alignment/>
      <protection/>
    </xf>
    <xf numFmtId="164" fontId="4" fillId="0" borderId="1" xfId="20" applyFont="1" applyBorder="1" applyAlignment="1" applyProtection="1">
      <alignment horizontal="justify" vertical="center" wrapText="1"/>
      <protection/>
    </xf>
    <xf numFmtId="169" fontId="4" fillId="2" borderId="7" xfId="20" applyNumberFormat="1" applyFont="1" applyFill="1" applyBorder="1" applyAlignment="1" applyProtection="1">
      <alignment horizontal="center"/>
      <protection locked="0"/>
    </xf>
    <xf numFmtId="164" fontId="4" fillId="0" borderId="8" xfId="20" applyFont="1" applyBorder="1" applyAlignment="1" applyProtection="1">
      <alignment horizontal="justify" vertical="center"/>
      <protection/>
    </xf>
    <xf numFmtId="172" fontId="4" fillId="0" borderId="0" xfId="20" applyNumberFormat="1" applyFont="1" applyAlignment="1" applyProtection="1">
      <alignment horizontal="center"/>
      <protection/>
    </xf>
    <xf numFmtId="170" fontId="4" fillId="0" borderId="0" xfId="20" applyNumberFormat="1" applyFont="1" applyAlignment="1" applyProtection="1">
      <alignment horizontal="center"/>
      <protection/>
    </xf>
    <xf numFmtId="164" fontId="4" fillId="0" borderId="0" xfId="20" applyFont="1" applyBorder="1" applyAlignment="1" applyProtection="1">
      <alignment horizontal="justify" vertical="center"/>
      <protection/>
    </xf>
    <xf numFmtId="164" fontId="9" fillId="0" borderId="0" xfId="20" applyFont="1" applyBorder="1" applyAlignment="1" applyProtection="1">
      <alignment horizontal="justify" vertical="center"/>
      <protection/>
    </xf>
    <xf numFmtId="164" fontId="9" fillId="0" borderId="0" xfId="20" applyFont="1" applyAlignment="1" applyProtection="1">
      <alignment/>
      <protection/>
    </xf>
    <xf numFmtId="172" fontId="9" fillId="0" borderId="0" xfId="20" applyNumberFormat="1" applyFont="1" applyAlignment="1" applyProtection="1">
      <alignment horizontal="center"/>
      <protection/>
    </xf>
    <xf numFmtId="170" fontId="9" fillId="0" borderId="0" xfId="20" applyNumberFormat="1" applyFont="1" applyAlignment="1" applyProtection="1">
      <alignment horizontal="center"/>
      <protection/>
    </xf>
    <xf numFmtId="164" fontId="4" fillId="0" borderId="0" xfId="20" applyFont="1" applyBorder="1" applyAlignment="1" applyProtection="1">
      <alignment horizontal="left" vertical="center"/>
      <protection/>
    </xf>
    <xf numFmtId="164" fontId="4" fillId="0" borderId="0" xfId="20" applyFont="1" applyBorder="1" applyAlignment="1" applyProtection="1">
      <alignment horizontal="justify" vertical="center" wrapText="1"/>
      <protection/>
    </xf>
    <xf numFmtId="164" fontId="4" fillId="0" borderId="0" xfId="20" applyFont="1" applyAlignment="1">
      <alignment/>
      <protection/>
    </xf>
    <xf numFmtId="166" fontId="4" fillId="0" borderId="0" xfId="20" applyNumberFormat="1" applyFont="1">
      <alignment/>
      <protection/>
    </xf>
    <xf numFmtId="166" fontId="4" fillId="0" borderId="0" xfId="20" applyNumberFormat="1" applyFont="1" applyAlignment="1">
      <alignment/>
      <protection/>
    </xf>
    <xf numFmtId="164" fontId="4" fillId="0" borderId="0" xfId="20" applyFont="1">
      <alignment/>
      <protection/>
    </xf>
    <xf numFmtId="164" fontId="3" fillId="0" borderId="1" xfId="20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center" textRotation="180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justify" vertical="center"/>
      <protection/>
    </xf>
    <xf numFmtId="172" fontId="4" fillId="0" borderId="1" xfId="20" applyNumberFormat="1" applyFont="1" applyFill="1" applyBorder="1" applyAlignment="1">
      <alignment horizontal="center"/>
      <protection/>
    </xf>
    <xf numFmtId="170" fontId="4" fillId="0" borderId="1" xfId="20" applyNumberFormat="1" applyFont="1" applyBorder="1" applyAlignment="1">
      <alignment horizontal="center"/>
      <protection/>
    </xf>
    <xf numFmtId="164" fontId="10" fillId="0" borderId="5" xfId="20" applyFont="1" applyBorder="1" applyAlignment="1">
      <alignment horizontal="center" vertical="center"/>
      <protection/>
    </xf>
    <xf numFmtId="170" fontId="4" fillId="0" borderId="2" xfId="20" applyNumberFormat="1" applyFont="1" applyBorder="1" applyAlignment="1">
      <alignment horizontal="center"/>
      <protection/>
    </xf>
    <xf numFmtId="164" fontId="4" fillId="0" borderId="0" xfId="20" applyFont="1" applyFill="1" applyBorder="1" applyAlignment="1">
      <alignment horizontal="justify" vertical="center"/>
      <protection/>
    </xf>
    <xf numFmtId="172" fontId="4" fillId="0" borderId="0" xfId="20" applyNumberFormat="1" applyFont="1" applyAlignment="1">
      <alignment horizontal="center"/>
      <protection/>
    </xf>
    <xf numFmtId="170" fontId="4" fillId="0" borderId="8" xfId="20" applyNumberFormat="1" applyFont="1" applyFill="1" applyBorder="1" applyAlignment="1">
      <alignment horizontal="center"/>
      <protection/>
    </xf>
    <xf numFmtId="167" fontId="3" fillId="3" borderId="9" xfId="20" applyNumberFormat="1" applyFont="1" applyFill="1" applyBorder="1" applyAlignment="1">
      <alignment horizontal="center" vertical="center"/>
      <protection/>
    </xf>
    <xf numFmtId="166" fontId="4" fillId="0" borderId="0" xfId="20" applyNumberFormat="1" applyFont="1" applyBorder="1" applyAlignment="1">
      <alignment horizontal="center" vertical="center"/>
      <protection/>
    </xf>
    <xf numFmtId="170" fontId="4" fillId="0" borderId="10" xfId="20" applyNumberFormat="1" applyFont="1" applyBorder="1" applyAlignment="1">
      <alignment horizontal="right" vertical="center"/>
      <protection/>
    </xf>
    <xf numFmtId="164" fontId="4" fillId="0" borderId="10" xfId="20" applyFont="1" applyBorder="1">
      <alignment/>
      <protection/>
    </xf>
    <xf numFmtId="167" fontId="3" fillId="3" borderId="11" xfId="20" applyNumberFormat="1" applyFont="1" applyFill="1" applyBorder="1" applyAlignment="1">
      <alignment vertical="center"/>
      <protection/>
    </xf>
    <xf numFmtId="170" fontId="4" fillId="0" borderId="0" xfId="20" applyNumberFormat="1" applyFont="1" applyBorder="1" applyAlignment="1">
      <alignment horizontal="right" vertical="center"/>
      <protection/>
    </xf>
    <xf numFmtId="168" fontId="3" fillId="3" borderId="5" xfId="20" applyNumberFormat="1" applyFont="1" applyFill="1" applyBorder="1" applyAlignment="1">
      <alignment horizontal="center" vertical="center"/>
      <protection/>
    </xf>
    <xf numFmtId="164" fontId="3" fillId="0" borderId="0" xfId="20" applyFont="1">
      <alignment/>
      <protection/>
    </xf>
    <xf numFmtId="168" fontId="3" fillId="0" borderId="0" xfId="20" applyNumberFormat="1" applyFont="1" applyFill="1" applyBorder="1">
      <alignment/>
      <protection/>
    </xf>
    <xf numFmtId="168" fontId="11" fillId="0" borderId="0" xfId="20" applyNumberFormat="1" applyFont="1" applyFill="1" applyBorder="1">
      <alignment/>
      <protection/>
    </xf>
    <xf numFmtId="164" fontId="11" fillId="0" borderId="0" xfId="20" applyFont="1">
      <alignment/>
      <protection/>
    </xf>
    <xf numFmtId="164" fontId="13" fillId="4" borderId="1" xfId="20" applyFont="1" applyFill="1" applyBorder="1" applyAlignment="1">
      <alignment vertical="center" wrapText="1"/>
      <protection/>
    </xf>
    <xf numFmtId="164" fontId="13" fillId="4" borderId="1" xfId="20" applyFont="1" applyFill="1" applyBorder="1" applyAlignment="1">
      <alignment horizontal="center" vertical="center" wrapText="1"/>
      <protection/>
    </xf>
    <xf numFmtId="164" fontId="2" fillId="4" borderId="1" xfId="20" applyFont="1" applyFill="1" applyBorder="1" applyAlignment="1">
      <alignment horizontal="center" vertical="center" wrapText="1"/>
      <protection/>
    </xf>
    <xf numFmtId="164" fontId="2" fillId="4" borderId="1" xfId="20" applyFont="1" applyFill="1" applyBorder="1" applyAlignment="1">
      <alignment horizontal="center" vertical="center"/>
      <protection/>
    </xf>
    <xf numFmtId="164" fontId="13" fillId="5" borderId="1" xfId="20" applyFont="1" applyFill="1" applyBorder="1" applyAlignment="1">
      <alignment horizontal="center" vertical="center" wrapText="1"/>
      <protection/>
    </xf>
    <xf numFmtId="164" fontId="15" fillId="5" borderId="1" xfId="20" applyFont="1" applyFill="1" applyBorder="1" applyAlignment="1">
      <alignment horizontal="center" vertical="center" wrapText="1"/>
      <protection/>
    </xf>
    <xf numFmtId="167" fontId="2" fillId="0" borderId="1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font>
        <b val="0"/>
        <color rgb="FF9C0006"/>
      </font>
      <fill>
        <patternFill patternType="solid">
          <fgColor rgb="FFD9D9D9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152400</xdr:rowOff>
    </xdr:from>
    <xdr:to>
      <xdr:col>8</xdr:col>
      <xdr:colOff>28575</xdr:colOff>
      <xdr:row>6</xdr:row>
      <xdr:rowOff>219075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028700"/>
          <a:ext cx="47434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ec@kamennekosihy.sk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8"/>
  <sheetViews>
    <sheetView showGridLines="0" zoomScale="90" zoomScaleNormal="90" workbookViewId="0" topLeftCell="A34">
      <selection activeCell="B31" sqref="B31"/>
    </sheetView>
  </sheetViews>
  <sheetFormatPr defaultColWidth="9.140625" defaultRowHeight="12.75"/>
  <cols>
    <col min="1" max="1" width="9.140625" style="1" customWidth="1"/>
    <col min="2" max="2" width="15.28125" style="1" customWidth="1"/>
    <col min="3" max="3" width="2.8515625" style="1" customWidth="1"/>
    <col min="4" max="4" width="61.8515625" style="1" customWidth="1"/>
    <col min="5" max="5" width="13.8515625" style="1" customWidth="1"/>
    <col min="6" max="6" width="5.8515625" style="1" customWidth="1"/>
    <col min="7" max="16384" width="9.140625" style="1" customWidth="1"/>
  </cols>
  <sheetData>
    <row r="2" spans="2:6" ht="15">
      <c r="B2" s="2"/>
      <c r="C2" s="2"/>
      <c r="D2" s="2"/>
      <c r="E2" s="2"/>
      <c r="F2" s="2"/>
    </row>
    <row r="3" spans="2:6" ht="19.5" customHeight="1">
      <c r="B3" s="3" t="s">
        <v>0</v>
      </c>
      <c r="C3" s="3"/>
      <c r="D3" s="4"/>
      <c r="E3" s="5"/>
      <c r="F3" s="5"/>
    </row>
    <row r="4" spans="2:6" ht="22.5" customHeight="1">
      <c r="B4" s="3" t="s">
        <v>1</v>
      </c>
      <c r="C4" s="3"/>
      <c r="D4" s="6"/>
      <c r="E4" s="5"/>
      <c r="F4" s="5"/>
    </row>
    <row r="5" spans="2:6" ht="23.25" customHeight="1">
      <c r="B5" s="3" t="s">
        <v>2</v>
      </c>
      <c r="C5" s="3"/>
      <c r="D5" s="6"/>
      <c r="E5" s="5"/>
      <c r="F5" s="5"/>
    </row>
    <row r="6" spans="2:6" ht="15" customHeight="1">
      <c r="B6" s="3"/>
      <c r="C6" s="3"/>
      <c r="D6" s="6"/>
      <c r="E6" s="5"/>
      <c r="F6" s="5"/>
    </row>
    <row r="7" spans="2:6" ht="15" customHeight="1">
      <c r="B7" s="3"/>
      <c r="C7" s="3"/>
      <c r="D7" s="6"/>
      <c r="E7" s="5"/>
      <c r="F7" s="5"/>
    </row>
    <row r="8" spans="2:6" ht="15" customHeight="1">
      <c r="B8" s="3" t="s">
        <v>3</v>
      </c>
      <c r="C8" s="3"/>
      <c r="D8" s="6"/>
      <c r="E8" s="5"/>
      <c r="F8" s="5"/>
    </row>
    <row r="9" spans="2:6" ht="21" customHeight="1">
      <c r="B9" s="3" t="s">
        <v>4</v>
      </c>
      <c r="C9" s="3"/>
      <c r="D9" s="6"/>
      <c r="E9" s="5"/>
      <c r="F9" s="5"/>
    </row>
    <row r="10" spans="2:6" ht="27.75" customHeight="1">
      <c r="B10" s="3" t="s">
        <v>5</v>
      </c>
      <c r="C10" s="3"/>
      <c r="D10" s="6"/>
      <c r="E10" s="5"/>
      <c r="F10" s="5"/>
    </row>
    <row r="11" spans="2:6" ht="17.25">
      <c r="B11" s="5"/>
      <c r="C11" s="5"/>
      <c r="D11" s="6"/>
      <c r="E11" s="5"/>
      <c r="F11" s="5"/>
    </row>
    <row r="12" spans="2:6" ht="18.75">
      <c r="B12" s="3" t="s">
        <v>6</v>
      </c>
      <c r="C12" s="3"/>
      <c r="D12" s="6"/>
      <c r="E12" s="5"/>
      <c r="F12" s="5"/>
    </row>
    <row r="13" spans="2:6" ht="17.25">
      <c r="B13" s="5"/>
      <c r="C13" s="5"/>
      <c r="D13" s="7"/>
      <c r="E13" s="5"/>
      <c r="F13" s="5"/>
    </row>
    <row r="14" spans="2:6" ht="17.25">
      <c r="B14" s="5"/>
      <c r="C14" s="5"/>
      <c r="D14" s="7"/>
      <c r="E14" s="5"/>
      <c r="F14" s="5"/>
    </row>
    <row r="15" spans="2:6" ht="17.25">
      <c r="B15" s="5"/>
      <c r="C15" s="5"/>
      <c r="D15" s="7"/>
      <c r="E15" s="5"/>
      <c r="F15" s="5"/>
    </row>
    <row r="16" spans="2:6" ht="17.25">
      <c r="B16" s="5"/>
      <c r="C16" s="5"/>
      <c r="D16" s="7"/>
      <c r="E16" s="5"/>
      <c r="F16" s="5"/>
    </row>
    <row r="17" spans="2:6" ht="17.25">
      <c r="B17" s="5"/>
      <c r="C17" s="5"/>
      <c r="D17" s="7" t="s">
        <v>7</v>
      </c>
      <c r="E17" s="8">
        <f>'Výpočet vytriedenia v %'!C11</f>
        <v>0.23042563883047032</v>
      </c>
      <c r="F17" s="5"/>
    </row>
    <row r="18" spans="2:6" ht="17.25">
      <c r="B18" s="5"/>
      <c r="C18" s="5"/>
      <c r="D18" s="7"/>
      <c r="E18" s="8"/>
      <c r="F18" s="5"/>
    </row>
    <row r="19" spans="2:6" ht="17.25">
      <c r="B19" s="5"/>
      <c r="C19" s="5"/>
      <c r="D19" s="7"/>
      <c r="E19" s="5"/>
      <c r="F19" s="5"/>
    </row>
    <row r="20" spans="2:6" ht="52.5">
      <c r="B20" s="5"/>
      <c r="C20" s="5"/>
      <c r="D20" s="9" t="s">
        <v>8</v>
      </c>
      <c r="E20" s="10">
        <f>'Výpočet vytriedenia v %'!C13</f>
        <v>22</v>
      </c>
      <c r="F20" s="5"/>
    </row>
    <row r="21" spans="2:6" ht="24" customHeight="1">
      <c r="B21" s="5"/>
      <c r="C21" s="5"/>
      <c r="D21" s="7" t="s">
        <v>9</v>
      </c>
      <c r="E21" s="5"/>
      <c r="F21" s="5"/>
    </row>
    <row r="22" spans="2:6" ht="17.25">
      <c r="B22" s="5"/>
      <c r="C22" s="5"/>
      <c r="D22" s="7"/>
      <c r="E22" s="5"/>
      <c r="F22" s="5"/>
    </row>
    <row r="23" spans="2:6" ht="17.25">
      <c r="B23" s="5"/>
      <c r="C23" s="5"/>
      <c r="D23" s="7"/>
      <c r="E23" s="5"/>
      <c r="F23" s="5"/>
    </row>
    <row r="24" spans="2:6" ht="17.25">
      <c r="B24" s="5"/>
      <c r="C24" s="5"/>
      <c r="D24" s="7"/>
      <c r="E24" s="5"/>
      <c r="F24" s="5"/>
    </row>
    <row r="25" spans="2:6" ht="17.25">
      <c r="B25" s="5"/>
      <c r="C25" s="5"/>
      <c r="D25" s="7"/>
      <c r="E25" s="5"/>
      <c r="F25" s="5"/>
    </row>
    <row r="26" spans="2:6" ht="17.25">
      <c r="B26" s="5"/>
      <c r="C26" s="5"/>
      <c r="D26" s="7"/>
      <c r="E26" s="5"/>
      <c r="F26" s="5"/>
    </row>
    <row r="27" spans="2:6" ht="17.25">
      <c r="B27" s="5"/>
      <c r="C27" s="5"/>
      <c r="D27" s="7"/>
      <c r="E27" s="5"/>
      <c r="F27" s="5"/>
    </row>
    <row r="28" spans="2:6" ht="17.25">
      <c r="B28" s="5"/>
      <c r="C28" s="5"/>
      <c r="D28" s="7"/>
      <c r="E28" s="5"/>
      <c r="F28" s="5"/>
    </row>
    <row r="29" spans="2:6" ht="17.25">
      <c r="B29" s="5"/>
      <c r="C29" s="5"/>
      <c r="D29" s="7"/>
      <c r="E29" s="5"/>
      <c r="F29" s="5"/>
    </row>
    <row r="30" spans="2:6" ht="18.75">
      <c r="B30" s="11" t="s">
        <v>10</v>
      </c>
      <c r="C30" s="5"/>
      <c r="E30" s="5"/>
      <c r="F30" s="5"/>
    </row>
    <row r="31" spans="2:6" ht="17.25">
      <c r="B31" s="11" t="s">
        <v>11</v>
      </c>
      <c r="C31" s="5"/>
      <c r="E31" s="5" t="s">
        <v>12</v>
      </c>
      <c r="F31" s="5"/>
    </row>
    <row r="32" spans="2:6" ht="17.25">
      <c r="B32" s="5"/>
      <c r="C32" s="5"/>
      <c r="D32" s="7"/>
      <c r="E32" s="5" t="s">
        <v>13</v>
      </c>
      <c r="F32" s="5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</sheetData>
  <sheetProtection selectLockedCells="1" selectUnlockedCells="1"/>
  <hyperlinks>
    <hyperlink ref="B10" r:id="rId1" display="obec@kamennekosihy.sk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zoomScale="85" zoomScaleNormal="85" workbookViewId="0" topLeftCell="A4">
      <selection activeCell="D48" sqref="D48"/>
    </sheetView>
  </sheetViews>
  <sheetFormatPr defaultColWidth="9.140625" defaultRowHeight="12.75"/>
  <cols>
    <col min="1" max="1" width="15.140625" style="12" customWidth="1"/>
    <col min="2" max="2" width="88.57421875" style="12" customWidth="1"/>
    <col min="3" max="3" width="7.00390625" style="12" customWidth="1"/>
    <col min="4" max="4" width="26.140625" style="12" customWidth="1"/>
    <col min="5" max="5" width="0" style="12" hidden="1" customWidth="1"/>
    <col min="6" max="9" width="9.140625" style="12" customWidth="1"/>
    <col min="10" max="10" width="0.5625" style="12" customWidth="1"/>
    <col min="11" max="16384" width="9.140625" style="12" customWidth="1"/>
  </cols>
  <sheetData>
    <row r="1" spans="2:4" ht="17.25">
      <c r="B1" s="13">
        <f>Hlavička!D3</f>
      </c>
      <c r="C1" s="13" t="str">
        <f>Hlavička!B8</f>
        <v>IČO: 00319368</v>
      </c>
      <c r="D1" s="14">
        <f>Hlavička!D8</f>
      </c>
    </row>
    <row r="2" spans="1:5" ht="69.75">
      <c r="A2" s="15" t="s">
        <v>14</v>
      </c>
      <c r="B2" s="15" t="s">
        <v>15</v>
      </c>
      <c r="C2" s="16" t="s">
        <v>16</v>
      </c>
      <c r="D2" s="17" t="s">
        <v>17</v>
      </c>
      <c r="E2" s="15" t="s">
        <v>18</v>
      </c>
    </row>
    <row r="3" spans="1:14" ht="18">
      <c r="A3" s="18" t="s">
        <v>19</v>
      </c>
      <c r="B3" s="18" t="s">
        <v>20</v>
      </c>
      <c r="C3" s="16"/>
      <c r="D3" s="19">
        <v>2.47</v>
      </c>
      <c r="E3" s="20">
        <f>D3*1000</f>
        <v>2470</v>
      </c>
      <c r="G3" s="21" t="s">
        <v>21</v>
      </c>
      <c r="H3" s="21"/>
      <c r="I3" s="21"/>
      <c r="J3" s="21"/>
      <c r="K3" s="21"/>
      <c r="L3" s="21"/>
      <c r="M3" s="21"/>
      <c r="N3" s="21"/>
    </row>
    <row r="4" spans="1:14" ht="18">
      <c r="A4" s="18" t="s">
        <v>22</v>
      </c>
      <c r="B4" s="18" t="s">
        <v>23</v>
      </c>
      <c r="C4" s="16"/>
      <c r="D4" s="22">
        <v>3.44</v>
      </c>
      <c r="E4" s="20">
        <f aca="true" t="shared" si="0" ref="E4:E55">D4*1000</f>
        <v>3440</v>
      </c>
      <c r="G4" s="21"/>
      <c r="H4" s="21"/>
      <c r="I4" s="21"/>
      <c r="J4" s="21"/>
      <c r="K4" s="21"/>
      <c r="L4" s="21"/>
      <c r="M4" s="21"/>
      <c r="N4" s="21"/>
    </row>
    <row r="5" spans="1:14" ht="36">
      <c r="A5" s="18" t="s">
        <v>24</v>
      </c>
      <c r="B5" s="18" t="s">
        <v>25</v>
      </c>
      <c r="C5" s="16"/>
      <c r="D5" s="22">
        <v>0.017</v>
      </c>
      <c r="E5" s="20">
        <f t="shared" si="0"/>
        <v>17</v>
      </c>
      <c r="G5" s="21"/>
      <c r="H5" s="21"/>
      <c r="I5" s="21"/>
      <c r="J5" s="21"/>
      <c r="K5" s="21"/>
      <c r="L5" s="21"/>
      <c r="M5" s="21"/>
      <c r="N5" s="21"/>
    </row>
    <row r="6" spans="1:14" ht="18">
      <c r="A6" s="18" t="s">
        <v>26</v>
      </c>
      <c r="B6" s="18" t="s">
        <v>27</v>
      </c>
      <c r="C6" s="16"/>
      <c r="D6" s="22">
        <v>0.10400000000000001</v>
      </c>
      <c r="E6" s="20">
        <f t="shared" si="0"/>
        <v>104.00000000000001</v>
      </c>
      <c r="G6" s="21"/>
      <c r="H6" s="21"/>
      <c r="I6" s="21"/>
      <c r="J6" s="21"/>
      <c r="K6" s="21"/>
      <c r="L6" s="21"/>
      <c r="M6" s="21"/>
      <c r="N6" s="21"/>
    </row>
    <row r="7" spans="1:17" ht="36">
      <c r="A7" s="18" t="s">
        <v>28</v>
      </c>
      <c r="B7" s="18" t="s">
        <v>29</v>
      </c>
      <c r="C7" s="16"/>
      <c r="D7" s="22">
        <v>0.32</v>
      </c>
      <c r="E7" s="20">
        <f t="shared" si="0"/>
        <v>320</v>
      </c>
      <c r="J7" s="23"/>
      <c r="K7" s="23"/>
      <c r="L7" s="23"/>
      <c r="M7" s="23"/>
      <c r="N7" s="24"/>
      <c r="O7" s="23"/>
      <c r="P7" s="23"/>
      <c r="Q7" s="23"/>
    </row>
    <row r="8" spans="1:17" ht="18">
      <c r="A8" s="18" t="s">
        <v>30</v>
      </c>
      <c r="B8" s="18" t="s">
        <v>31</v>
      </c>
      <c r="C8" s="16"/>
      <c r="D8" s="22">
        <v>0.028</v>
      </c>
      <c r="E8" s="20">
        <f t="shared" si="0"/>
        <v>28</v>
      </c>
      <c r="J8" s="23"/>
      <c r="K8" s="23"/>
      <c r="L8" s="23"/>
      <c r="M8" s="23"/>
      <c r="N8" s="24"/>
      <c r="O8" s="23"/>
      <c r="P8" s="23"/>
      <c r="Q8" s="23"/>
    </row>
    <row r="9" spans="1:17" ht="18">
      <c r="A9" s="18" t="s">
        <v>32</v>
      </c>
      <c r="B9" s="18" t="s">
        <v>33</v>
      </c>
      <c r="C9" s="16"/>
      <c r="D9" s="22">
        <v>1</v>
      </c>
      <c r="E9" s="20">
        <f t="shared" si="0"/>
        <v>1000</v>
      </c>
      <c r="J9" s="23"/>
      <c r="K9" s="23"/>
      <c r="L9" s="23"/>
      <c r="M9" s="23"/>
      <c r="N9" s="23"/>
      <c r="O9" s="23"/>
      <c r="P9" s="23"/>
      <c r="Q9" s="23"/>
    </row>
    <row r="10" spans="1:17" ht="18">
      <c r="A10" s="18" t="s">
        <v>34</v>
      </c>
      <c r="B10" s="18" t="s">
        <v>35</v>
      </c>
      <c r="C10" s="16"/>
      <c r="D10" s="22"/>
      <c r="E10" s="20">
        <f t="shared" si="0"/>
        <v>0</v>
      </c>
      <c r="J10" s="23"/>
      <c r="K10" s="23"/>
      <c r="L10" s="23"/>
      <c r="M10" s="25"/>
      <c r="N10" s="23"/>
      <c r="O10" s="23"/>
      <c r="P10" s="23"/>
      <c r="Q10" s="23"/>
    </row>
    <row r="11" spans="1:5" ht="18">
      <c r="A11" s="18" t="s">
        <v>36</v>
      </c>
      <c r="B11" s="18" t="s">
        <v>37</v>
      </c>
      <c r="C11" s="16"/>
      <c r="D11" s="22"/>
      <c r="E11" s="20">
        <f t="shared" si="0"/>
        <v>0</v>
      </c>
    </row>
    <row r="12" spans="1:5" ht="18">
      <c r="A12" s="18" t="s">
        <v>38</v>
      </c>
      <c r="B12" s="18" t="s">
        <v>39</v>
      </c>
      <c r="C12" s="16"/>
      <c r="D12" s="22"/>
      <c r="E12" s="20">
        <f t="shared" si="0"/>
        <v>0</v>
      </c>
    </row>
    <row r="13" spans="1:5" ht="18">
      <c r="A13" s="18" t="s">
        <v>40</v>
      </c>
      <c r="B13" s="18" t="s">
        <v>41</v>
      </c>
      <c r="C13" s="16"/>
      <c r="D13" s="22"/>
      <c r="E13" s="20">
        <f t="shared" si="0"/>
        <v>0</v>
      </c>
    </row>
    <row r="14" spans="1:5" ht="18">
      <c r="A14" s="18" t="s">
        <v>42</v>
      </c>
      <c r="B14" s="18" t="s">
        <v>43</v>
      </c>
      <c r="C14" s="16"/>
      <c r="D14" s="22"/>
      <c r="E14" s="20">
        <f t="shared" si="0"/>
        <v>0</v>
      </c>
    </row>
    <row r="15" spans="1:5" ht="18">
      <c r="A15" s="18" t="s">
        <v>44</v>
      </c>
      <c r="B15" s="18" t="s">
        <v>45</v>
      </c>
      <c r="C15" s="16"/>
      <c r="D15" s="22"/>
      <c r="E15" s="20">
        <f t="shared" si="0"/>
        <v>0</v>
      </c>
    </row>
    <row r="16" spans="1:5" ht="18">
      <c r="A16" s="18" t="s">
        <v>46</v>
      </c>
      <c r="B16" s="18" t="s">
        <v>47</v>
      </c>
      <c r="C16" s="16"/>
      <c r="D16" s="22"/>
      <c r="E16" s="20">
        <f t="shared" si="0"/>
        <v>0</v>
      </c>
    </row>
    <row r="17" spans="1:5" ht="18">
      <c r="A17" s="18" t="s">
        <v>48</v>
      </c>
      <c r="B17" s="18" t="s">
        <v>49</v>
      </c>
      <c r="C17" s="16"/>
      <c r="D17" s="22"/>
      <c r="E17" s="20">
        <f t="shared" si="0"/>
        <v>0</v>
      </c>
    </row>
    <row r="18" spans="1:5" ht="18">
      <c r="A18" s="18" t="s">
        <v>50</v>
      </c>
      <c r="B18" s="18" t="s">
        <v>51</v>
      </c>
      <c r="C18" s="16"/>
      <c r="D18" s="22">
        <v>0.002</v>
      </c>
      <c r="E18" s="20">
        <f t="shared" si="0"/>
        <v>2</v>
      </c>
    </row>
    <row r="19" spans="1:5" ht="18">
      <c r="A19" s="18" t="s">
        <v>52</v>
      </c>
      <c r="B19" s="18" t="s">
        <v>53</v>
      </c>
      <c r="C19" s="16"/>
      <c r="D19" s="22">
        <v>0.03</v>
      </c>
      <c r="E19" s="20">
        <f t="shared" si="0"/>
        <v>30</v>
      </c>
    </row>
    <row r="20" spans="1:5" ht="18">
      <c r="A20" s="18" t="s">
        <v>54</v>
      </c>
      <c r="B20" s="18" t="s">
        <v>55</v>
      </c>
      <c r="C20" s="16"/>
      <c r="D20" s="22"/>
      <c r="E20" s="20">
        <f t="shared" si="0"/>
        <v>0</v>
      </c>
    </row>
    <row r="21" spans="1:10" ht="18">
      <c r="A21" s="18" t="s">
        <v>56</v>
      </c>
      <c r="B21" s="18" t="s">
        <v>57</v>
      </c>
      <c r="C21" s="16"/>
      <c r="D21" s="22"/>
      <c r="E21" s="20">
        <f t="shared" si="0"/>
        <v>0</v>
      </c>
      <c r="J21" s="26">
        <f>SUM(D3+D4+D5+D8+D9+D10+D16+D17+D18+D19+D26+D27+D28+D29+D31+D32+D33+D34+D35+D36+D37+D38+D39+D40+D44)</f>
        <v>12.277000000000001</v>
      </c>
    </row>
    <row r="22" spans="1:5" ht="18">
      <c r="A22" s="18" t="s">
        <v>58</v>
      </c>
      <c r="B22" s="18" t="s">
        <v>59</v>
      </c>
      <c r="C22" s="16"/>
      <c r="D22" s="22"/>
      <c r="E22" s="20">
        <f t="shared" si="0"/>
        <v>0</v>
      </c>
    </row>
    <row r="23" spans="1:5" ht="18">
      <c r="A23" s="27" t="s">
        <v>60</v>
      </c>
      <c r="B23" s="27" t="s">
        <v>61</v>
      </c>
      <c r="C23" s="16"/>
      <c r="D23" s="22"/>
      <c r="E23" s="20">
        <f t="shared" si="0"/>
        <v>0</v>
      </c>
    </row>
    <row r="24" spans="1:5" ht="18">
      <c r="A24" s="27" t="s">
        <v>62</v>
      </c>
      <c r="B24" s="27" t="s">
        <v>63</v>
      </c>
      <c r="C24" s="16"/>
      <c r="D24" s="22"/>
      <c r="E24" s="20">
        <f t="shared" si="0"/>
        <v>0</v>
      </c>
    </row>
    <row r="25" spans="1:5" ht="18">
      <c r="A25" s="27" t="s">
        <v>64</v>
      </c>
      <c r="B25" s="27" t="s">
        <v>65</v>
      </c>
      <c r="C25" s="16"/>
      <c r="D25" s="22"/>
      <c r="E25" s="20">
        <f t="shared" si="0"/>
        <v>0</v>
      </c>
    </row>
    <row r="26" spans="1:5" ht="35.25">
      <c r="A26" s="27" t="s">
        <v>66</v>
      </c>
      <c r="B26" s="27" t="s">
        <v>67</v>
      </c>
      <c r="C26" s="16"/>
      <c r="D26" s="22"/>
      <c r="E26" s="20">
        <f t="shared" si="0"/>
        <v>0</v>
      </c>
    </row>
    <row r="27" spans="1:5" ht="18">
      <c r="A27" s="18" t="s">
        <v>68</v>
      </c>
      <c r="B27" s="18" t="s">
        <v>69</v>
      </c>
      <c r="C27" s="16"/>
      <c r="D27" s="22"/>
      <c r="E27" s="20">
        <f t="shared" si="0"/>
        <v>0</v>
      </c>
    </row>
    <row r="28" spans="1:5" ht="35.25">
      <c r="A28" s="18" t="s">
        <v>70</v>
      </c>
      <c r="B28" s="18" t="s">
        <v>71</v>
      </c>
      <c r="C28" s="16"/>
      <c r="D28" s="22"/>
      <c r="E28" s="20">
        <f t="shared" si="0"/>
        <v>0</v>
      </c>
    </row>
    <row r="29" spans="1:5" ht="35.25">
      <c r="A29" s="18" t="s">
        <v>72</v>
      </c>
      <c r="B29" s="18" t="s">
        <v>73</v>
      </c>
      <c r="C29" s="16"/>
      <c r="D29" s="22"/>
      <c r="E29" s="20">
        <f t="shared" si="0"/>
        <v>0</v>
      </c>
    </row>
    <row r="30" spans="1:5" ht="18">
      <c r="A30" s="18" t="s">
        <v>74</v>
      </c>
      <c r="B30" s="18" t="s">
        <v>75</v>
      </c>
      <c r="C30" s="16"/>
      <c r="D30" s="22"/>
      <c r="E30" s="20">
        <f t="shared" si="0"/>
        <v>0</v>
      </c>
    </row>
    <row r="31" spans="1:5" ht="18">
      <c r="A31" s="18" t="s">
        <v>76</v>
      </c>
      <c r="B31" s="18" t="s">
        <v>77</v>
      </c>
      <c r="C31" s="16"/>
      <c r="D31" s="22"/>
      <c r="E31" s="20">
        <f t="shared" si="0"/>
        <v>0</v>
      </c>
    </row>
    <row r="32" spans="1:5" ht="18">
      <c r="A32" s="18" t="s">
        <v>78</v>
      </c>
      <c r="B32" s="18" t="s">
        <v>79</v>
      </c>
      <c r="C32" s="16"/>
      <c r="D32" s="22">
        <v>5.29</v>
      </c>
      <c r="E32" s="20">
        <f t="shared" si="0"/>
        <v>5290</v>
      </c>
    </row>
    <row r="33" spans="1:5" ht="18">
      <c r="A33" s="18" t="s">
        <v>80</v>
      </c>
      <c r="B33" s="18" t="s">
        <v>81</v>
      </c>
      <c r="C33" s="16"/>
      <c r="D33" s="22"/>
      <c r="E33" s="20">
        <f t="shared" si="0"/>
        <v>0</v>
      </c>
    </row>
    <row r="34" spans="1:5" ht="18">
      <c r="A34" s="18" t="s">
        <v>82</v>
      </c>
      <c r="B34" s="18" t="s">
        <v>83</v>
      </c>
      <c r="C34" s="16"/>
      <c r="D34" s="22"/>
      <c r="E34" s="20">
        <f t="shared" si="0"/>
        <v>0</v>
      </c>
    </row>
    <row r="35" spans="1:5" ht="18">
      <c r="A35" s="18" t="s">
        <v>84</v>
      </c>
      <c r="B35" s="18" t="s">
        <v>85</v>
      </c>
      <c r="C35" s="16"/>
      <c r="D35" s="22"/>
      <c r="E35" s="20">
        <f t="shared" si="0"/>
        <v>0</v>
      </c>
    </row>
    <row r="36" spans="1:5" ht="18">
      <c r="A36" s="18" t="s">
        <v>86</v>
      </c>
      <c r="B36" s="18" t="s">
        <v>87</v>
      </c>
      <c r="C36" s="16"/>
      <c r="D36" s="22"/>
      <c r="E36" s="20">
        <f t="shared" si="0"/>
        <v>0</v>
      </c>
    </row>
    <row r="37" spans="1:5" ht="18">
      <c r="A37" s="18" t="s">
        <v>88</v>
      </c>
      <c r="B37" s="18" t="s">
        <v>89</v>
      </c>
      <c r="C37" s="16"/>
      <c r="D37" s="22"/>
      <c r="E37" s="20">
        <f t="shared" si="0"/>
        <v>0</v>
      </c>
    </row>
    <row r="38" spans="1:5" ht="18">
      <c r="A38" s="18" t="s">
        <v>90</v>
      </c>
      <c r="B38" s="18" t="s">
        <v>91</v>
      </c>
      <c r="C38" s="16"/>
      <c r="D38" s="22"/>
      <c r="E38" s="20">
        <f t="shared" si="0"/>
        <v>0</v>
      </c>
    </row>
    <row r="39" spans="1:5" ht="18">
      <c r="A39" s="18" t="s">
        <v>92</v>
      </c>
      <c r="B39" s="18" t="s">
        <v>93</v>
      </c>
      <c r="C39" s="16"/>
      <c r="D39" s="22"/>
      <c r="E39" s="20">
        <f t="shared" si="0"/>
        <v>0</v>
      </c>
    </row>
    <row r="40" spans="1:5" ht="18">
      <c r="A40" s="18" t="s">
        <v>94</v>
      </c>
      <c r="B40" s="18" t="s">
        <v>95</v>
      </c>
      <c r="C40" s="16"/>
      <c r="D40" s="22"/>
      <c r="E40" s="20">
        <f t="shared" si="0"/>
        <v>0</v>
      </c>
    </row>
    <row r="41" spans="1:5" ht="18">
      <c r="A41" s="18" t="s">
        <v>96</v>
      </c>
      <c r="B41" s="18" t="s">
        <v>97</v>
      </c>
      <c r="C41" s="16"/>
      <c r="D41" s="22"/>
      <c r="E41" s="20">
        <f t="shared" si="0"/>
        <v>0</v>
      </c>
    </row>
    <row r="42" spans="1:5" ht="18">
      <c r="A42" s="18" t="s">
        <v>98</v>
      </c>
      <c r="B42" s="18" t="s">
        <v>99</v>
      </c>
      <c r="C42" s="16"/>
      <c r="D42" s="22"/>
      <c r="E42" s="20">
        <f t="shared" si="0"/>
        <v>0</v>
      </c>
    </row>
    <row r="43" spans="1:5" ht="18">
      <c r="A43" s="18" t="s">
        <v>100</v>
      </c>
      <c r="B43" s="18" t="s">
        <v>101</v>
      </c>
      <c r="C43" s="16"/>
      <c r="D43" s="22"/>
      <c r="E43" s="20">
        <f t="shared" si="0"/>
        <v>0</v>
      </c>
    </row>
    <row r="44" spans="1:5" ht="18">
      <c r="A44" s="18" t="s">
        <v>102</v>
      </c>
      <c r="B44" s="18" t="s">
        <v>103</v>
      </c>
      <c r="C44" s="16"/>
      <c r="D44" s="22"/>
      <c r="E44" s="20">
        <f t="shared" si="0"/>
        <v>0</v>
      </c>
    </row>
    <row r="45" spans="1:5" ht="18">
      <c r="A45" s="18" t="s">
        <v>104</v>
      </c>
      <c r="B45" s="18" t="s">
        <v>105</v>
      </c>
      <c r="C45" s="16"/>
      <c r="D45" s="22"/>
      <c r="E45" s="20">
        <f t="shared" si="0"/>
        <v>0</v>
      </c>
    </row>
    <row r="46" spans="1:5" ht="18">
      <c r="A46" s="18" t="s">
        <v>106</v>
      </c>
      <c r="B46" s="18" t="s">
        <v>107</v>
      </c>
      <c r="C46" s="16"/>
      <c r="D46" s="22">
        <v>2.75</v>
      </c>
      <c r="E46" s="20">
        <f t="shared" si="0"/>
        <v>2750</v>
      </c>
    </row>
    <row r="47" spans="1:5" ht="18">
      <c r="A47" s="18" t="s">
        <v>108</v>
      </c>
      <c r="B47" s="18" t="s">
        <v>109</v>
      </c>
      <c r="C47" s="16"/>
      <c r="D47" s="22"/>
      <c r="E47" s="20">
        <f t="shared" si="0"/>
        <v>0</v>
      </c>
    </row>
    <row r="48" spans="1:5" ht="18">
      <c r="A48" s="27" t="s">
        <v>110</v>
      </c>
      <c r="B48" s="27" t="s">
        <v>111</v>
      </c>
      <c r="C48" s="16"/>
      <c r="D48" s="22">
        <v>38.28</v>
      </c>
      <c r="E48" s="20">
        <f t="shared" si="0"/>
        <v>38280</v>
      </c>
    </row>
    <row r="49" spans="1:5" ht="18">
      <c r="A49" s="27" t="s">
        <v>112</v>
      </c>
      <c r="B49" s="27" t="s">
        <v>113</v>
      </c>
      <c r="C49" s="16"/>
      <c r="D49" s="22"/>
      <c r="E49" s="20">
        <f t="shared" si="0"/>
        <v>0</v>
      </c>
    </row>
    <row r="50" spans="1:5" ht="18">
      <c r="A50" s="27" t="s">
        <v>114</v>
      </c>
      <c r="B50" s="27" t="s">
        <v>115</v>
      </c>
      <c r="C50" s="16"/>
      <c r="D50" s="22"/>
      <c r="E50" s="20">
        <f t="shared" si="0"/>
        <v>0</v>
      </c>
    </row>
    <row r="51" spans="1:5" ht="18">
      <c r="A51" s="27" t="s">
        <v>116</v>
      </c>
      <c r="B51" s="27" t="s">
        <v>117</v>
      </c>
      <c r="C51" s="16"/>
      <c r="D51" s="22"/>
      <c r="E51" s="20">
        <f t="shared" si="0"/>
        <v>0</v>
      </c>
    </row>
    <row r="52" spans="1:5" ht="18">
      <c r="A52" s="18" t="s">
        <v>118</v>
      </c>
      <c r="B52" s="18" t="s">
        <v>119</v>
      </c>
      <c r="C52" s="16"/>
      <c r="D52" s="22"/>
      <c r="E52" s="20">
        <f t="shared" si="0"/>
        <v>0</v>
      </c>
    </row>
    <row r="53" spans="1:5" ht="18">
      <c r="A53" s="18" t="s">
        <v>120</v>
      </c>
      <c r="B53" s="18" t="s">
        <v>121</v>
      </c>
      <c r="C53" s="16"/>
      <c r="D53" s="22"/>
      <c r="E53" s="20">
        <f t="shared" si="0"/>
        <v>0</v>
      </c>
    </row>
    <row r="54" spans="1:5" ht="18">
      <c r="A54" s="18" t="s">
        <v>122</v>
      </c>
      <c r="B54" s="18" t="s">
        <v>123</v>
      </c>
      <c r="C54" s="16"/>
      <c r="D54" s="22"/>
      <c r="E54" s="20">
        <f t="shared" si="0"/>
        <v>0</v>
      </c>
    </row>
    <row r="55" spans="1:5" ht="18">
      <c r="A55" s="18" t="s">
        <v>124</v>
      </c>
      <c r="B55" s="18" t="s">
        <v>125</v>
      </c>
      <c r="C55" s="16"/>
      <c r="D55" s="28"/>
      <c r="E55" s="20">
        <f t="shared" si="0"/>
        <v>0</v>
      </c>
    </row>
    <row r="56" spans="1:5" ht="12.75" hidden="1">
      <c r="A56" s="29"/>
      <c r="B56" s="29" t="s">
        <v>126</v>
      </c>
      <c r="D56" s="30">
        <f>SUM(D3:D55)</f>
        <v>53.731</v>
      </c>
      <c r="E56" s="31">
        <f>SUM(E3:E55)</f>
        <v>53731</v>
      </c>
    </row>
    <row r="57" spans="1:5" ht="18">
      <c r="A57" s="32"/>
      <c r="B57" s="33" t="s">
        <v>126</v>
      </c>
      <c r="C57" s="34"/>
      <c r="D57" s="35">
        <f>D56</f>
        <v>53.731</v>
      </c>
      <c r="E57" s="36">
        <f>E56</f>
        <v>53731</v>
      </c>
    </row>
    <row r="58" spans="1:2" ht="17.25">
      <c r="A58" s="32"/>
      <c r="B58" s="32"/>
    </row>
    <row r="59" spans="1:2" ht="17.25">
      <c r="A59" s="32"/>
      <c r="B59" s="32"/>
    </row>
    <row r="60" spans="1:2" ht="17.25">
      <c r="A60" s="32"/>
      <c r="B60" s="32"/>
    </row>
    <row r="61" spans="1:2" ht="17.25">
      <c r="A61" s="32"/>
      <c r="B61" s="37"/>
    </row>
    <row r="62" spans="1:2" ht="17.25">
      <c r="A62" s="32"/>
      <c r="B62" s="32"/>
    </row>
    <row r="63" spans="1:2" ht="17.25">
      <c r="A63" s="32"/>
      <c r="B63" s="32"/>
    </row>
    <row r="64" spans="1:2" ht="17.25">
      <c r="A64" s="32"/>
      <c r="B64" s="32"/>
    </row>
    <row r="65" spans="1:2" ht="17.25">
      <c r="A65" s="32"/>
      <c r="B65" s="32"/>
    </row>
    <row r="66" spans="1:2" ht="17.25">
      <c r="A66" s="32"/>
      <c r="B66" s="32"/>
    </row>
    <row r="67" spans="1:2" ht="17.25">
      <c r="A67" s="32"/>
      <c r="B67" s="32"/>
    </row>
    <row r="68" spans="1:2" ht="17.25">
      <c r="A68" s="32"/>
      <c r="B68" s="32"/>
    </row>
    <row r="69" spans="1:2" ht="17.25">
      <c r="A69" s="32"/>
      <c r="B69" s="32"/>
    </row>
    <row r="70" spans="1:2" ht="17.25">
      <c r="A70" s="32"/>
      <c r="B70" s="32"/>
    </row>
    <row r="71" spans="1:2" ht="17.25">
      <c r="A71" s="32"/>
      <c r="B71" s="32"/>
    </row>
    <row r="72" spans="1:2" ht="17.25">
      <c r="A72" s="32"/>
      <c r="B72" s="32"/>
    </row>
    <row r="73" spans="1:2" ht="17.25">
      <c r="A73" s="38"/>
      <c r="B73" s="38"/>
    </row>
    <row r="74" spans="1:2" ht="17.25">
      <c r="A74" s="38"/>
      <c r="B74" s="38"/>
    </row>
    <row r="75" spans="1:2" ht="17.25">
      <c r="A75" s="38"/>
      <c r="B75" s="38"/>
    </row>
    <row r="76" spans="1:2" ht="17.25">
      <c r="A76" s="38"/>
      <c r="B76" s="38"/>
    </row>
  </sheetData>
  <sheetProtection selectLockedCells="1" selectUnlockedCells="1"/>
  <mergeCells count="2">
    <mergeCell ref="C2:C55"/>
    <mergeCell ref="G3:N6"/>
  </mergeCells>
  <dataValidations count="1">
    <dataValidation type="decimal" allowBlank="1" showInputMessage="1" showErrorMessage="1" error="Doplňte presné číslo" sqref="D3:D55">
      <formula1>0</formula1>
      <formula2>1E+40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zoomScale="90" zoomScaleNormal="90" workbookViewId="0" topLeftCell="A4">
      <selection activeCell="D19" sqref="D19"/>
    </sheetView>
  </sheetViews>
  <sheetFormatPr defaultColWidth="9.140625" defaultRowHeight="12.75"/>
  <cols>
    <col min="1" max="1" width="15.00390625" style="39" customWidth="1"/>
    <col min="2" max="2" width="74.140625" style="39" customWidth="1"/>
    <col min="3" max="3" width="6.140625" style="39" customWidth="1"/>
    <col min="4" max="4" width="29.140625" style="39" customWidth="1"/>
    <col min="5" max="5" width="29.8515625" style="39" customWidth="1"/>
    <col min="6" max="16384" width="9.140625" style="39" customWidth="1"/>
  </cols>
  <sheetData>
    <row r="1" spans="2:7" ht="17.25">
      <c r="B1" s="40">
        <f>Hlavička!D3</f>
      </c>
      <c r="C1" s="40" t="str">
        <f>Hlavička!B8</f>
        <v>IČO: 00319368</v>
      </c>
      <c r="D1" s="41">
        <f>Hlavička!D8</f>
      </c>
      <c r="E1" s="42"/>
      <c r="F1" s="42"/>
      <c r="G1" s="42"/>
    </row>
    <row r="2" spans="1:5" ht="52.5">
      <c r="A2" s="43" t="s">
        <v>14</v>
      </c>
      <c r="B2" s="43" t="s">
        <v>15</v>
      </c>
      <c r="C2" s="44" t="s">
        <v>127</v>
      </c>
      <c r="D2" s="45" t="s">
        <v>17</v>
      </c>
      <c r="E2" s="45" t="s">
        <v>18</v>
      </c>
    </row>
    <row r="3" spans="1:17" ht="17.25" customHeight="1">
      <c r="A3" s="46" t="s">
        <v>19</v>
      </c>
      <c r="B3" s="46" t="s">
        <v>20</v>
      </c>
      <c r="C3" s="44"/>
      <c r="D3" s="47">
        <f>'Množstvá KO rok...'!D3</f>
        <v>2.47</v>
      </c>
      <c r="E3" s="48">
        <f aca="true" t="shared" si="0" ref="E3:E28">D3*1000</f>
        <v>2470</v>
      </c>
      <c r="G3" s="49" t="s">
        <v>128</v>
      </c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7.25" customHeight="1">
      <c r="A4" s="46" t="s">
        <v>22</v>
      </c>
      <c r="B4" s="46" t="s">
        <v>23</v>
      </c>
      <c r="C4" s="44"/>
      <c r="D4" s="47">
        <f>'Množstvá KO rok...'!D4</f>
        <v>3.44</v>
      </c>
      <c r="E4" s="48">
        <f t="shared" si="0"/>
        <v>3440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35.25">
      <c r="A5" s="46" t="s">
        <v>24</v>
      </c>
      <c r="B5" s="46" t="s">
        <v>129</v>
      </c>
      <c r="C5" s="44"/>
      <c r="D5" s="47">
        <f>'Množstvá KO rok...'!D5</f>
        <v>0.017</v>
      </c>
      <c r="E5" s="48">
        <f t="shared" si="0"/>
        <v>17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5" ht="17.25" customHeight="1">
      <c r="A6" s="46" t="s">
        <v>26</v>
      </c>
      <c r="B6" s="46" t="s">
        <v>27</v>
      </c>
      <c r="C6" s="44"/>
      <c r="D6" s="47">
        <f>'Množstvá KO rok...'!D6</f>
        <v>0.10400000000000001</v>
      </c>
      <c r="E6" s="48">
        <f t="shared" si="0"/>
        <v>104.00000000000001</v>
      </c>
    </row>
    <row r="7" spans="1:5" ht="17.25" customHeight="1">
      <c r="A7" s="46" t="s">
        <v>30</v>
      </c>
      <c r="B7" s="46" t="s">
        <v>31</v>
      </c>
      <c r="C7" s="44"/>
      <c r="D7" s="47">
        <f>'Množstvá KO rok...'!D8</f>
        <v>0.028</v>
      </c>
      <c r="E7" s="48">
        <f t="shared" si="0"/>
        <v>28</v>
      </c>
    </row>
    <row r="8" spans="1:5" ht="17.25" customHeight="1">
      <c r="A8" s="46" t="s">
        <v>32</v>
      </c>
      <c r="B8" s="46" t="s">
        <v>33</v>
      </c>
      <c r="C8" s="44"/>
      <c r="D8" s="47">
        <f>'Množstvá KO rok...'!D9</f>
        <v>1</v>
      </c>
      <c r="E8" s="48">
        <f t="shared" si="0"/>
        <v>1000</v>
      </c>
    </row>
    <row r="9" spans="1:5" ht="17.25" customHeight="1">
      <c r="A9" s="46" t="s">
        <v>34</v>
      </c>
      <c r="B9" s="46" t="s">
        <v>35</v>
      </c>
      <c r="C9" s="44"/>
      <c r="D9" s="47">
        <f>'Množstvá KO rok...'!D10</f>
        <v>0</v>
      </c>
      <c r="E9" s="48">
        <f t="shared" si="0"/>
        <v>0</v>
      </c>
    </row>
    <row r="10" spans="1:5" ht="17.25" customHeight="1">
      <c r="A10" s="46" t="s">
        <v>46</v>
      </c>
      <c r="B10" s="46" t="s">
        <v>47</v>
      </c>
      <c r="C10" s="44"/>
      <c r="D10" s="47">
        <f>'Množstvá KO rok...'!D16</f>
        <v>0</v>
      </c>
      <c r="E10" s="48">
        <f t="shared" si="0"/>
        <v>0</v>
      </c>
    </row>
    <row r="11" spans="1:5" ht="17.25" customHeight="1">
      <c r="A11" s="46" t="s">
        <v>48</v>
      </c>
      <c r="B11" s="46" t="s">
        <v>49</v>
      </c>
      <c r="C11" s="44"/>
      <c r="D11" s="47">
        <f>'Množstvá KO rok...'!D17</f>
        <v>0</v>
      </c>
      <c r="E11" s="48">
        <f t="shared" si="0"/>
        <v>0</v>
      </c>
    </row>
    <row r="12" spans="1:5" ht="17.25" customHeight="1">
      <c r="A12" s="46" t="s">
        <v>50</v>
      </c>
      <c r="B12" s="46" t="s">
        <v>51</v>
      </c>
      <c r="C12" s="44"/>
      <c r="D12" s="47">
        <f>'Množstvá KO rok...'!D18</f>
        <v>0.002</v>
      </c>
      <c r="E12" s="48">
        <f t="shared" si="0"/>
        <v>2</v>
      </c>
    </row>
    <row r="13" spans="1:5" ht="17.25" customHeight="1">
      <c r="A13" s="46" t="s">
        <v>52</v>
      </c>
      <c r="B13" s="46" t="s">
        <v>53</v>
      </c>
      <c r="C13" s="44"/>
      <c r="D13" s="47">
        <f>'Množstvá KO rok...'!D19</f>
        <v>0.03</v>
      </c>
      <c r="E13" s="48">
        <f t="shared" si="0"/>
        <v>30</v>
      </c>
    </row>
    <row r="14" spans="1:5" ht="33.75" customHeight="1">
      <c r="A14" s="46" t="s">
        <v>66</v>
      </c>
      <c r="B14" s="46" t="s">
        <v>67</v>
      </c>
      <c r="C14" s="44"/>
      <c r="D14" s="47">
        <f>'Množstvá KO rok...'!D26</f>
        <v>0</v>
      </c>
      <c r="E14" s="48">
        <f t="shared" si="0"/>
        <v>0</v>
      </c>
    </row>
    <row r="15" spans="1:5" ht="17.25" customHeight="1">
      <c r="A15" s="46" t="s">
        <v>68</v>
      </c>
      <c r="B15" s="46" t="s">
        <v>130</v>
      </c>
      <c r="C15" s="44"/>
      <c r="D15" s="47">
        <f>'Množstvá KO rok...'!D27</f>
        <v>0</v>
      </c>
      <c r="E15" s="48">
        <f t="shared" si="0"/>
        <v>0</v>
      </c>
    </row>
    <row r="16" spans="1:5" ht="36" customHeight="1">
      <c r="A16" s="46" t="s">
        <v>70</v>
      </c>
      <c r="B16" s="46" t="s">
        <v>131</v>
      </c>
      <c r="C16" s="44"/>
      <c r="D16" s="47">
        <f>'Množstvá KO rok...'!D28</f>
        <v>0</v>
      </c>
      <c r="E16" s="48">
        <f t="shared" si="0"/>
        <v>0</v>
      </c>
    </row>
    <row r="17" spans="1:5" ht="35.25" customHeight="1">
      <c r="A17" s="46" t="s">
        <v>72</v>
      </c>
      <c r="B17" s="46" t="s">
        <v>132</v>
      </c>
      <c r="C17" s="44"/>
      <c r="D17" s="47">
        <f>'Množstvá KO rok...'!D29</f>
        <v>0</v>
      </c>
      <c r="E17" s="48">
        <f t="shared" si="0"/>
        <v>0</v>
      </c>
    </row>
    <row r="18" spans="1:5" ht="17.25" customHeight="1">
      <c r="A18" s="46" t="s">
        <v>76</v>
      </c>
      <c r="B18" s="46" t="s">
        <v>77</v>
      </c>
      <c r="C18" s="44"/>
      <c r="D18" s="47">
        <f>'Množstvá KO rok...'!D31</f>
        <v>0</v>
      </c>
      <c r="E18" s="48">
        <f t="shared" si="0"/>
        <v>0</v>
      </c>
    </row>
    <row r="19" spans="1:5" ht="17.25" customHeight="1">
      <c r="A19" s="46" t="s">
        <v>78</v>
      </c>
      <c r="B19" s="46" t="s">
        <v>79</v>
      </c>
      <c r="C19" s="44"/>
      <c r="D19" s="47">
        <f>'Množstvá KO rok...'!D32</f>
        <v>5.29</v>
      </c>
      <c r="E19" s="48">
        <f t="shared" si="0"/>
        <v>5290</v>
      </c>
    </row>
    <row r="20" spans="1:5" ht="17.25" customHeight="1">
      <c r="A20" s="46" t="s">
        <v>80</v>
      </c>
      <c r="B20" s="46" t="s">
        <v>81</v>
      </c>
      <c r="C20" s="44"/>
      <c r="D20" s="47">
        <f>'Množstvá KO rok...'!D33</f>
        <v>0</v>
      </c>
      <c r="E20" s="48">
        <f t="shared" si="0"/>
        <v>0</v>
      </c>
    </row>
    <row r="21" spans="1:5" ht="17.25" customHeight="1">
      <c r="A21" s="46" t="s">
        <v>82</v>
      </c>
      <c r="B21" s="46" t="s">
        <v>83</v>
      </c>
      <c r="C21" s="44"/>
      <c r="D21" s="47">
        <f>'Množstvá KO rok...'!D34</f>
        <v>0</v>
      </c>
      <c r="E21" s="48">
        <f t="shared" si="0"/>
        <v>0</v>
      </c>
    </row>
    <row r="22" spans="1:5" ht="17.25" customHeight="1">
      <c r="A22" s="46" t="s">
        <v>84</v>
      </c>
      <c r="B22" s="46" t="s">
        <v>85</v>
      </c>
      <c r="C22" s="44"/>
      <c r="D22" s="47">
        <f>'Množstvá KO rok...'!D35</f>
        <v>0</v>
      </c>
      <c r="E22" s="48">
        <f t="shared" si="0"/>
        <v>0</v>
      </c>
    </row>
    <row r="23" spans="1:5" ht="17.25" customHeight="1">
      <c r="A23" s="46" t="s">
        <v>86</v>
      </c>
      <c r="B23" s="46" t="s">
        <v>87</v>
      </c>
      <c r="C23" s="44"/>
      <c r="D23" s="47">
        <f>'Množstvá KO rok...'!D36</f>
        <v>0</v>
      </c>
      <c r="E23" s="48">
        <f t="shared" si="0"/>
        <v>0</v>
      </c>
    </row>
    <row r="24" spans="1:5" ht="17.25" customHeight="1">
      <c r="A24" s="46" t="s">
        <v>88</v>
      </c>
      <c r="B24" s="46" t="s">
        <v>89</v>
      </c>
      <c r="C24" s="44"/>
      <c r="D24" s="47">
        <f>'Množstvá KO rok...'!D37</f>
        <v>0</v>
      </c>
      <c r="E24" s="48">
        <f t="shared" si="0"/>
        <v>0</v>
      </c>
    </row>
    <row r="25" spans="1:5" ht="17.25" customHeight="1">
      <c r="A25" s="46" t="s">
        <v>90</v>
      </c>
      <c r="B25" s="46" t="s">
        <v>91</v>
      </c>
      <c r="C25" s="44"/>
      <c r="D25" s="47">
        <f>'Množstvá KO rok...'!D38</f>
        <v>0</v>
      </c>
      <c r="E25" s="48">
        <f t="shared" si="0"/>
        <v>0</v>
      </c>
    </row>
    <row r="26" spans="1:5" ht="17.25" customHeight="1">
      <c r="A26" s="46" t="s">
        <v>92</v>
      </c>
      <c r="B26" s="46" t="s">
        <v>93</v>
      </c>
      <c r="C26" s="44"/>
      <c r="D26" s="47">
        <f>'Množstvá KO rok...'!D39</f>
        <v>0</v>
      </c>
      <c r="E26" s="48">
        <f t="shared" si="0"/>
        <v>0</v>
      </c>
    </row>
    <row r="27" spans="1:5" ht="17.25" customHeight="1">
      <c r="A27" s="46" t="s">
        <v>94</v>
      </c>
      <c r="B27" s="46" t="s">
        <v>95</v>
      </c>
      <c r="C27" s="44"/>
      <c r="D27" s="47">
        <f>'Množstvá KO rok...'!D40</f>
        <v>0</v>
      </c>
      <c r="E27" s="48">
        <f t="shared" si="0"/>
        <v>0</v>
      </c>
    </row>
    <row r="28" spans="1:5" ht="17.25" customHeight="1">
      <c r="A28" s="46" t="s">
        <v>102</v>
      </c>
      <c r="B28" s="46" t="s">
        <v>103</v>
      </c>
      <c r="C28" s="44"/>
      <c r="D28" s="47">
        <f>'Množstvá KO rok...'!D44</f>
        <v>0</v>
      </c>
      <c r="E28" s="50">
        <f t="shared" si="0"/>
        <v>0</v>
      </c>
    </row>
    <row r="29" spans="2:5" ht="18">
      <c r="B29" s="51" t="s">
        <v>126</v>
      </c>
      <c r="D29" s="52">
        <f>SUM(D3:D28)</f>
        <v>12.381000000000002</v>
      </c>
      <c r="E29" s="53">
        <f>SUM(E3:E28)</f>
        <v>12381</v>
      </c>
    </row>
  </sheetData>
  <sheetProtection selectLockedCells="1" selectUnlockedCells="1"/>
  <mergeCells count="2">
    <mergeCell ref="C2:C28"/>
    <mergeCell ref="G3:Q5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Y33"/>
  <sheetViews>
    <sheetView showGridLines="0" tabSelected="1" workbookViewId="0" topLeftCell="A1">
      <selection activeCell="E11" sqref="E1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11.421875" style="1" customWidth="1"/>
    <col min="4" max="4" width="19.7109375" style="1" customWidth="1"/>
    <col min="5" max="5" width="13.57421875" style="1" customWidth="1"/>
    <col min="6" max="6" width="10.57421875" style="1" customWidth="1"/>
    <col min="7" max="7" width="11.140625" style="1" customWidth="1"/>
    <col min="8" max="8" width="4.7109375" style="1" customWidth="1"/>
    <col min="9" max="16384" width="9.140625" style="1" customWidth="1"/>
  </cols>
  <sheetData>
    <row r="1" spans="3:14" ht="17.25">
      <c r="C1" s="42"/>
      <c r="D1" s="42">
        <f>Hlavička!D3</f>
      </c>
      <c r="E1" s="42"/>
      <c r="F1" s="42"/>
      <c r="G1" s="42"/>
      <c r="H1" s="42" t="str">
        <f>Hlavička!B8</f>
        <v>IČO: 00319368</v>
      </c>
      <c r="I1" s="40">
        <f>Hlavička!D8</f>
      </c>
      <c r="J1" s="42"/>
      <c r="K1" s="42"/>
      <c r="L1" s="42"/>
      <c r="M1" s="42"/>
      <c r="N1" s="42"/>
    </row>
    <row r="2" spans="3:14" ht="17.25">
      <c r="C2" s="42"/>
      <c r="D2" s="42"/>
      <c r="E2" s="42"/>
      <c r="F2" s="42"/>
      <c r="G2" s="42"/>
      <c r="H2" s="42"/>
      <c r="I2" s="40"/>
      <c r="J2" s="42"/>
      <c r="K2" s="42"/>
      <c r="L2" s="42"/>
      <c r="M2" s="42"/>
      <c r="N2" s="42"/>
    </row>
    <row r="3" spans="3:25" ht="17.25">
      <c r="C3" s="42"/>
      <c r="D3" s="42"/>
      <c r="E3" s="42"/>
      <c r="F3" s="42"/>
      <c r="G3" s="42"/>
      <c r="H3" s="42"/>
      <c r="I3" s="40"/>
      <c r="J3" s="42"/>
      <c r="K3" s="42"/>
      <c r="L3" s="42"/>
      <c r="M3" s="42"/>
      <c r="N3" s="42"/>
      <c r="O3" s="49" t="s">
        <v>133</v>
      </c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3:25" ht="17.25"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3:25" ht="17.25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3:14" ht="17.25"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3:14" ht="17.25"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3:14" ht="17.25"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3:14" ht="17.25"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3:14" ht="17.25"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3:14" ht="17.25">
      <c r="C11" s="54">
        <f>E11/E12</f>
        <v>0.23042563883047032</v>
      </c>
      <c r="D11" s="55" t="s">
        <v>134</v>
      </c>
      <c r="E11" s="56">
        <f>Mzložky!$E$29</f>
        <v>12381</v>
      </c>
      <c r="F11" s="57" t="s">
        <v>135</v>
      </c>
      <c r="G11" s="42"/>
      <c r="H11" s="42"/>
      <c r="I11" s="42"/>
      <c r="J11" s="42"/>
      <c r="K11" s="42"/>
      <c r="L11" s="42"/>
      <c r="M11" s="42"/>
      <c r="N11" s="42"/>
    </row>
    <row r="12" spans="3:14" ht="17.25">
      <c r="C12" s="58"/>
      <c r="D12" s="55"/>
      <c r="E12" s="59">
        <f>'Množstvá KO rok...'!$E$57</f>
        <v>53731</v>
      </c>
      <c r="F12" s="42" t="s">
        <v>135</v>
      </c>
      <c r="G12" s="42"/>
      <c r="H12" s="42"/>
      <c r="I12" s="42"/>
      <c r="J12" s="42"/>
      <c r="K12" s="42"/>
      <c r="L12" s="42"/>
      <c r="M12" s="42"/>
      <c r="N12" s="42"/>
    </row>
    <row r="13" spans="3:14" ht="17.25">
      <c r="C13" s="60">
        <f>LOOKUP(C11,I27:I33,K27:K33)</f>
        <v>22</v>
      </c>
      <c r="D13" s="61" t="s">
        <v>136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3:14" ht="17.25">
      <c r="C14" s="62"/>
      <c r="D14" s="61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3:14" ht="17.25">
      <c r="C15" s="62"/>
      <c r="D15" s="61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3:14" ht="17.25">
      <c r="C16" s="62"/>
      <c r="D16" s="61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3:14" ht="17.25">
      <c r="C17" s="62"/>
      <c r="D17" s="61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3:4" ht="15">
      <c r="C18" s="63"/>
      <c r="D18" s="64"/>
    </row>
    <row r="19" spans="3:4" ht="15">
      <c r="C19" s="63"/>
      <c r="D19" s="64"/>
    </row>
    <row r="22" ht="15">
      <c r="C22" s="64" t="s">
        <v>137</v>
      </c>
    </row>
    <row r="23" ht="15">
      <c r="C23" s="1" t="s">
        <v>138</v>
      </c>
    </row>
    <row r="24" ht="15">
      <c r="C24" s="1" t="s">
        <v>139</v>
      </c>
    </row>
    <row r="25" spans="3:11" ht="29.25" customHeight="1">
      <c r="C25" s="65" t="s">
        <v>140</v>
      </c>
      <c r="D25" s="66" t="s">
        <v>141</v>
      </c>
      <c r="E25" s="66" t="s">
        <v>142</v>
      </c>
      <c r="F25" s="66"/>
      <c r="G25" s="66"/>
      <c r="I25" s="67" t="s">
        <v>143</v>
      </c>
      <c r="J25" s="67"/>
      <c r="K25" s="68" t="s">
        <v>144</v>
      </c>
    </row>
    <row r="26" spans="3:11" ht="27.75">
      <c r="C26" s="65"/>
      <c r="D26" s="66"/>
      <c r="E26" s="66">
        <v>2019</v>
      </c>
      <c r="F26" s="66">
        <v>2020</v>
      </c>
      <c r="G26" s="66" t="s">
        <v>145</v>
      </c>
      <c r="I26" s="67"/>
      <c r="J26" s="67"/>
      <c r="K26" s="66">
        <v>2020</v>
      </c>
    </row>
    <row r="27" spans="3:11" ht="15">
      <c r="C27" s="69">
        <v>1</v>
      </c>
      <c r="D27" s="70" t="s">
        <v>146</v>
      </c>
      <c r="E27" s="69">
        <v>17</v>
      </c>
      <c r="F27" s="69">
        <v>26</v>
      </c>
      <c r="G27" s="69">
        <v>33</v>
      </c>
      <c r="I27" s="71">
        <f>0/100</f>
        <v>0</v>
      </c>
      <c r="J27" s="71">
        <f>10/100</f>
        <v>0.1</v>
      </c>
      <c r="K27" s="69">
        <v>26</v>
      </c>
    </row>
    <row r="28" spans="3:11" ht="15">
      <c r="C28" s="69">
        <v>2</v>
      </c>
      <c r="D28" s="69" t="s">
        <v>147</v>
      </c>
      <c r="E28" s="69">
        <v>12</v>
      </c>
      <c r="F28" s="69">
        <v>24</v>
      </c>
      <c r="G28" s="69">
        <v>30</v>
      </c>
      <c r="I28" s="71">
        <f>10.01/100</f>
        <v>0.1001</v>
      </c>
      <c r="J28" s="71">
        <f>20/100</f>
        <v>0.2</v>
      </c>
      <c r="K28" s="69">
        <v>24</v>
      </c>
    </row>
    <row r="29" spans="3:11" ht="15">
      <c r="C29" s="69">
        <v>3</v>
      </c>
      <c r="D29" s="69" t="s">
        <v>148</v>
      </c>
      <c r="E29" s="69">
        <v>10</v>
      </c>
      <c r="F29" s="69">
        <v>22</v>
      </c>
      <c r="G29" s="69">
        <v>27</v>
      </c>
      <c r="I29" s="71">
        <f>20.01/100</f>
        <v>0.20010000000000003</v>
      </c>
      <c r="J29" s="71">
        <f>30/100</f>
        <v>0.3</v>
      </c>
      <c r="K29" s="69">
        <v>22</v>
      </c>
    </row>
    <row r="30" spans="3:11" ht="15">
      <c r="C30" s="69">
        <v>4</v>
      </c>
      <c r="D30" s="69" t="s">
        <v>149</v>
      </c>
      <c r="E30" s="69">
        <v>8</v>
      </c>
      <c r="F30" s="69">
        <v>13</v>
      </c>
      <c r="G30" s="69">
        <v>22</v>
      </c>
      <c r="I30" s="71">
        <f>30.01/100</f>
        <v>0.30010000000000003</v>
      </c>
      <c r="J30" s="71">
        <f>40/100</f>
        <v>0.4</v>
      </c>
      <c r="K30" s="69">
        <v>13</v>
      </c>
    </row>
    <row r="31" spans="3:11" ht="15">
      <c r="C31" s="69">
        <v>5</v>
      </c>
      <c r="D31" s="69" t="s">
        <v>150</v>
      </c>
      <c r="E31" s="69">
        <v>7</v>
      </c>
      <c r="F31" s="69">
        <v>12</v>
      </c>
      <c r="G31" s="69">
        <v>18</v>
      </c>
      <c r="I31" s="71">
        <f>40.01/100</f>
        <v>0.40009999999999996</v>
      </c>
      <c r="J31" s="71">
        <f>50/100</f>
        <v>0.5</v>
      </c>
      <c r="K31" s="69">
        <v>12</v>
      </c>
    </row>
    <row r="32" spans="3:11" ht="15">
      <c r="C32" s="69">
        <v>6</v>
      </c>
      <c r="D32" s="69" t="s">
        <v>151</v>
      </c>
      <c r="E32" s="69">
        <v>7</v>
      </c>
      <c r="F32" s="69">
        <v>11</v>
      </c>
      <c r="G32" s="69">
        <v>15</v>
      </c>
      <c r="I32" s="71">
        <f>50.01/100</f>
        <v>0.5001</v>
      </c>
      <c r="J32" s="71">
        <f>60/100</f>
        <v>0.6</v>
      </c>
      <c r="K32" s="69">
        <v>11</v>
      </c>
    </row>
    <row r="33" spans="3:11" ht="15">
      <c r="C33" s="69">
        <v>7</v>
      </c>
      <c r="D33" s="69" t="s">
        <v>152</v>
      </c>
      <c r="E33" s="69">
        <v>7</v>
      </c>
      <c r="F33" s="69">
        <v>8</v>
      </c>
      <c r="G33" s="69">
        <v>11</v>
      </c>
      <c r="I33" s="71">
        <f>60.01/100</f>
        <v>0.6001</v>
      </c>
      <c r="J33" s="71">
        <f>100/100</f>
        <v>1</v>
      </c>
      <c r="K33" s="69">
        <v>8</v>
      </c>
    </row>
  </sheetData>
  <sheetProtection selectLockedCells="1" selectUnlockedCells="1"/>
  <mergeCells count="6">
    <mergeCell ref="O3:Y5"/>
    <mergeCell ref="D11:D12"/>
    <mergeCell ref="C25:C26"/>
    <mergeCell ref="D25:D26"/>
    <mergeCell ref="E25:G25"/>
    <mergeCell ref="I25:J26"/>
  </mergeCells>
  <conditionalFormatting sqref="D27">
    <cfRule type="cellIs" priority="1" dxfId="0" operator="lessThan" stopIfTrue="1">
      <formula>10</formula>
    </cfRule>
  </conditionalFormatting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2020-02-20T14:19:55Z</cp:lastPrinted>
  <dcterms:modified xsi:type="dcterms:W3CDTF">2020-02-20T14:21:24Z</dcterms:modified>
  <cp:category/>
  <cp:version/>
  <cp:contentType/>
  <cp:contentStatus/>
</cp:coreProperties>
</file>